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35" activeTab="3"/>
  </bookViews>
  <sheets>
    <sheet name="Surcharge &amp; State Match" sheetId="3" r:id="rId1"/>
    <sheet name="Fund Balance" sheetId="1" r:id="rId2"/>
    <sheet name="Projects" sheetId="2" r:id="rId3"/>
    <sheet name="Funding Source" sheetId="5" r:id="rId4"/>
  </sheets>
  <calcPr calcId="145621"/>
</workbook>
</file>

<file path=xl/calcChain.xml><?xml version="1.0" encoding="utf-8"?>
<calcChain xmlns="http://schemas.openxmlformats.org/spreadsheetml/2006/main">
  <c r="E13" i="2" l="1"/>
  <c r="E23" i="2"/>
  <c r="D23" i="2"/>
  <c r="D36" i="2"/>
  <c r="B35" i="5" l="1"/>
  <c r="B34" i="5"/>
  <c r="F16" i="1"/>
  <c r="F13" i="2"/>
  <c r="D13" i="2"/>
  <c r="F17" i="1"/>
  <c r="F8" i="2"/>
  <c r="E22" i="1"/>
  <c r="B20" i="5"/>
  <c r="B21" i="5" s="1"/>
  <c r="B24" i="5"/>
  <c r="B25" i="5"/>
  <c r="B26" i="5"/>
  <c r="B27" i="5"/>
  <c r="B32" i="5"/>
  <c r="E8" i="2"/>
  <c r="D8" i="2"/>
  <c r="C23" i="2"/>
  <c r="C22" i="1"/>
  <c r="D22" i="1"/>
  <c r="F11" i="1"/>
  <c r="F21" i="1" s="1"/>
  <c r="F9" i="1"/>
  <c r="F19" i="1" s="1"/>
  <c r="F8" i="1"/>
  <c r="F18" i="1" s="1"/>
  <c r="F7" i="1"/>
  <c r="E12" i="1"/>
  <c r="F22" i="1" l="1"/>
  <c r="B27" i="1" s="1"/>
  <c r="B28" i="1" s="1"/>
  <c r="E36" i="2"/>
  <c r="C36" i="2" l="1"/>
  <c r="C17" i="2" l="1"/>
  <c r="F23" i="2"/>
  <c r="D12" i="1"/>
  <c r="B12" i="1"/>
  <c r="C12" i="1"/>
  <c r="F36" i="2"/>
  <c r="F12" i="1" l="1"/>
</calcChain>
</file>

<file path=xl/sharedStrings.xml><?xml version="1.0" encoding="utf-8"?>
<sst xmlns="http://schemas.openxmlformats.org/spreadsheetml/2006/main" count="144" uniqueCount="90">
  <si>
    <t>MIDDLEBORO CPA</t>
  </si>
  <si>
    <t>FUNDS SUMMARY</t>
  </si>
  <si>
    <t>OPEN SPACE</t>
  </si>
  <si>
    <t>COMMUNITY HOUSING</t>
  </si>
  <si>
    <t>ADMIN./EXPENDITURES</t>
  </si>
  <si>
    <t>HISTORIC RESOURCES</t>
  </si>
  <si>
    <t>RECREATION</t>
  </si>
  <si>
    <t>STATE MATCH 2012</t>
  </si>
  <si>
    <t>STATE MATCH 2013</t>
  </si>
  <si>
    <t>STATE MATCH 2014</t>
  </si>
  <si>
    <t>PAID</t>
  </si>
  <si>
    <t>TM FY2012</t>
  </si>
  <si>
    <t>TM FY2013</t>
  </si>
  <si>
    <t>OPEN SPACE Projects</t>
  </si>
  <si>
    <t>COMMUNITY HOUSING Projects</t>
  </si>
  <si>
    <t>HISTORIC RESOURCES Projects</t>
  </si>
  <si>
    <t>RECREATION Projects</t>
  </si>
  <si>
    <t>FY2013 Town Clerk Phase I</t>
  </si>
  <si>
    <t>FY2013 Cemetary Signs</t>
  </si>
  <si>
    <t>TOTAL</t>
  </si>
  <si>
    <t>TM FY2014</t>
  </si>
  <si>
    <t>ACTUAL</t>
  </si>
  <si>
    <t>REMAINING</t>
  </si>
  <si>
    <t>FY2014 Historical Museum</t>
  </si>
  <si>
    <t>FY2014 UU Pipe Organ</t>
  </si>
  <si>
    <t>FY2014 Nemasket Windows</t>
  </si>
  <si>
    <t>FY2014 Shoe Shop Place</t>
  </si>
  <si>
    <t>TOTAL TM RESERVE</t>
  </si>
  <si>
    <t>TBD</t>
  </si>
  <si>
    <t xml:space="preserve">TOTAL TM </t>
  </si>
  <si>
    <t>TOTAL FUNDS</t>
  </si>
  <si>
    <t>Projected CPA Surcharge Revenue 2012</t>
  </si>
  <si>
    <t>Actual CPA Surcharge Revenue 2012</t>
  </si>
  <si>
    <t>Projected CPA Surcharge Revenue 2013</t>
  </si>
  <si>
    <t>Projected CPA Surcharge Revenue 2014</t>
  </si>
  <si>
    <t>Projected CPA Surcharge Revenue 2015</t>
  </si>
  <si>
    <t>Actual CPA Surcharge Revenue 2013</t>
  </si>
  <si>
    <t>Actual CPA Surcharge Revenue 2014</t>
  </si>
  <si>
    <t>Actual CPA Surcharge Revenue 2015</t>
  </si>
  <si>
    <t>STATE MATCH 2015</t>
  </si>
  <si>
    <t>APPROVED PROJECTS/EXPENSES</t>
  </si>
  <si>
    <t>FY2014 Museum Climate</t>
  </si>
  <si>
    <t>FY2014 Clerk Phase II</t>
  </si>
  <si>
    <t>FY2014 Oliver Homestead</t>
  </si>
  <si>
    <t>2014 Reg. Pay Clerical</t>
  </si>
  <si>
    <t>2014 Membership Dues</t>
  </si>
  <si>
    <t>ADMIN</t>
  </si>
  <si>
    <t>HISTORIC</t>
  </si>
  <si>
    <t>TOTAL TM Reserve</t>
  </si>
  <si>
    <t>% of TOTAL TM Project PAID</t>
  </si>
  <si>
    <t>% of TOTAL TM Project UNPAID</t>
  </si>
  <si>
    <t>STATE MATCH &amp; SURCHARGE</t>
  </si>
  <si>
    <t>TM ALLOCATION</t>
  </si>
  <si>
    <t>(trust fund)</t>
  </si>
  <si>
    <t>2013 Membership Dues</t>
  </si>
  <si>
    <t>23%*</t>
  </si>
  <si>
    <t>*Projected</t>
  </si>
  <si>
    <t>TM FY2015</t>
  </si>
  <si>
    <t>BALANCE</t>
  </si>
  <si>
    <t>FY2015</t>
  </si>
  <si>
    <t>FY2015 Nemasket Windows (Sproat)</t>
  </si>
  <si>
    <t>FY2015 Soule Homestead</t>
  </si>
  <si>
    <t>FY2015 Green School</t>
  </si>
  <si>
    <t>2013 Reg. Pay Clerical</t>
  </si>
  <si>
    <t>PROJECT</t>
  </si>
  <si>
    <t>CATEGORY</t>
  </si>
  <si>
    <t>FUNDING SOURCE</t>
  </si>
  <si>
    <t>Historic</t>
  </si>
  <si>
    <t xml:space="preserve">Fund Balance </t>
  </si>
  <si>
    <t>Community</t>
  </si>
  <si>
    <t>Open Space</t>
  </si>
  <si>
    <t>Recreation</t>
  </si>
  <si>
    <t>TOTAL $ TM Projects</t>
  </si>
  <si>
    <t>TTL TM Projects as % of TTL Reserve</t>
  </si>
  <si>
    <t>TOTAL FUNDS BALANCE</t>
  </si>
  <si>
    <t>BUDGETED RESERVE</t>
  </si>
  <si>
    <t>FY2012</t>
  </si>
  <si>
    <t>FY2013</t>
  </si>
  <si>
    <t>APPROPRIATIONS</t>
  </si>
  <si>
    <t>FY2014</t>
  </si>
  <si>
    <t>TOTAL TM ALLOCATION</t>
  </si>
  <si>
    <t>TOTAL APPROPRIATIONS + ADMIN. EXP.</t>
  </si>
  <si>
    <t>* Any remaining funds in the ADMIN. ACCOUNT at the end of the fiscal year, get returned to the Fund Balance</t>
  </si>
  <si>
    <t>** Amount in ADMIN./EXPENDITURES for FY14 is as of Dec. 2013</t>
  </si>
  <si>
    <t>2013 ADMIN. Expenses *</t>
  </si>
  <si>
    <t>2014 ADMIN. Expenses **</t>
  </si>
  <si>
    <t>APPROPRIATED</t>
  </si>
  <si>
    <t>ADMIN. *</t>
  </si>
  <si>
    <t>% of TTL TM Projects PAID Per CATEGORY</t>
  </si>
  <si>
    <t>% of TTL TM Projects Per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</si>
</sst>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59">
    <xf numFmtId="0" fontId="0" fillId="0" borderId="0" xfId="0"/>
    <xf numFmtId="43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/>
    <xf numFmtId="15" fontId="0" fillId="0" borderId="0" xfId="0" applyNumberFormat="1"/>
    <xf numFmtId="0" fontId="2" fillId="0" borderId="0" xfId="0" applyFont="1"/>
    <xf numFmtId="43" fontId="0" fillId="0" borderId="2" xfId="0" applyNumberFormat="1" applyBorder="1"/>
    <xf numFmtId="43" fontId="0" fillId="0" borderId="2" xfId="0" applyNumberFormat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0" fillId="0" borderId="5" xfId="0" applyBorder="1"/>
    <xf numFmtId="0" fontId="1" fillId="0" borderId="6" xfId="0" applyFont="1" applyBorder="1" applyAlignment="1">
      <alignment horizontal="left"/>
    </xf>
    <xf numFmtId="43" fontId="0" fillId="0" borderId="7" xfId="0" applyNumberFormat="1" applyBorder="1"/>
    <xf numFmtId="0" fontId="1" fillId="0" borderId="8" xfId="0" applyFont="1" applyBorder="1" applyAlignment="1">
      <alignment horizontal="left"/>
    </xf>
    <xf numFmtId="43" fontId="0" fillId="0" borderId="9" xfId="0" applyNumberFormat="1" applyBorder="1"/>
    <xf numFmtId="0" fontId="1" fillId="0" borderId="8" xfId="0" applyFont="1" applyBorder="1"/>
    <xf numFmtId="43" fontId="0" fillId="0" borderId="7" xfId="0" applyNumberFormat="1" applyBorder="1" applyAlignment="1">
      <alignment horizontal="right"/>
    </xf>
    <xf numFmtId="43" fontId="0" fillId="0" borderId="9" xfId="0" applyNumberFormat="1" applyBorder="1" applyAlignment="1">
      <alignment horizontal="right"/>
    </xf>
    <xf numFmtId="43" fontId="0" fillId="0" borderId="11" xfId="0" applyNumberFormat="1" applyBorder="1"/>
    <xf numFmtId="9" fontId="0" fillId="0" borderId="12" xfId="0" applyNumberFormat="1" applyBorder="1" applyAlignment="1">
      <alignment horizontal="right"/>
    </xf>
    <xf numFmtId="10" fontId="0" fillId="0" borderId="12" xfId="0" applyNumberFormat="1" applyBorder="1" applyAlignment="1">
      <alignment horizontal="right"/>
    </xf>
    <xf numFmtId="43" fontId="0" fillId="0" borderId="13" xfId="0" applyNumberFormat="1" applyBorder="1" applyAlignment="1">
      <alignment horizontal="right"/>
    </xf>
    <xf numFmtId="43" fontId="0" fillId="0" borderId="11" xfId="0" applyNumberFormat="1" applyBorder="1" applyAlignment="1">
      <alignment horizontal="right"/>
    </xf>
    <xf numFmtId="43" fontId="0" fillId="0" borderId="12" xfId="0" applyNumberFormat="1" applyBorder="1" applyAlignment="1">
      <alignment horizontal="right"/>
    </xf>
    <xf numFmtId="43" fontId="0" fillId="0" borderId="13" xfId="0" applyNumberFormat="1" applyBorder="1"/>
    <xf numFmtId="43" fontId="0" fillId="0" borderId="15" xfId="0" applyNumberFormat="1" applyBorder="1"/>
    <xf numFmtId="43" fontId="0" fillId="0" borderId="16" xfId="0" applyNumberFormat="1" applyBorder="1"/>
    <xf numFmtId="43" fontId="0" fillId="0" borderId="17" xfId="0" applyNumberFormat="1" applyBorder="1"/>
    <xf numFmtId="0" fontId="1" fillId="0" borderId="18" xfId="0" applyFont="1" applyBorder="1"/>
    <xf numFmtId="0" fontId="0" fillId="0" borderId="1" xfId="0" applyBorder="1"/>
    <xf numFmtId="0" fontId="1" fillId="0" borderId="5" xfId="0" applyFont="1" applyBorder="1" applyAlignment="1">
      <alignment horizontal="right"/>
    </xf>
    <xf numFmtId="0" fontId="1" fillId="0" borderId="6" xfId="0" applyFont="1" applyBorder="1"/>
    <xf numFmtId="43" fontId="1" fillId="0" borderId="19" xfId="0" applyNumberFormat="1" applyFont="1" applyBorder="1"/>
    <xf numFmtId="43" fontId="1" fillId="0" borderId="17" xfId="0" applyNumberFormat="1" applyFont="1" applyBorder="1"/>
    <xf numFmtId="43" fontId="0" fillId="0" borderId="21" xfId="0" applyNumberFormat="1" applyBorder="1"/>
    <xf numFmtId="43" fontId="0" fillId="0" borderId="22" xfId="0" applyNumberFormat="1" applyBorder="1"/>
    <xf numFmtId="43" fontId="0" fillId="0" borderId="23" xfId="0" applyNumberFormat="1" applyBorder="1"/>
    <xf numFmtId="0" fontId="1" fillId="0" borderId="10" xfId="0" applyFont="1" applyBorder="1"/>
    <xf numFmtId="43" fontId="0" fillId="0" borderId="12" xfId="0" applyNumberFormat="1" applyBorder="1"/>
    <xf numFmtId="43" fontId="0" fillId="0" borderId="24" xfId="0" applyNumberFormat="1" applyBorder="1"/>
    <xf numFmtId="0" fontId="1" fillId="0" borderId="20" xfId="0" applyFont="1" applyBorder="1"/>
    <xf numFmtId="0" fontId="3" fillId="0" borderId="0" xfId="0" applyFont="1"/>
    <xf numFmtId="0" fontId="1" fillId="0" borderId="0" xfId="0" applyFont="1" applyBorder="1" applyAlignment="1">
      <alignment horizontal="right"/>
    </xf>
    <xf numFmtId="43" fontId="0" fillId="0" borderId="18" xfId="0" applyNumberFormat="1" applyBorder="1"/>
    <xf numFmtId="0" fontId="0" fillId="0" borderId="4" xfId="0" applyBorder="1"/>
    <xf numFmtId="43" fontId="0" fillId="0" borderId="2" xfId="0" applyNumberFormat="1" applyBorder="1" applyAlignment="1">
      <alignment horizontal="left"/>
    </xf>
    <xf numFmtId="0" fontId="1" fillId="0" borderId="3" xfId="0" applyFont="1" applyBorder="1"/>
    <xf numFmtId="43" fontId="1" fillId="0" borderId="10" xfId="0" applyNumberFormat="1" applyFont="1" applyBorder="1"/>
    <xf numFmtId="43" fontId="1" fillId="0" borderId="24" xfId="0" applyNumberFormat="1" applyFont="1" applyBorder="1"/>
    <xf numFmtId="43" fontId="1" fillId="0" borderId="14" xfId="0" applyNumberFormat="1" applyFont="1" applyBorder="1"/>
    <xf numFmtId="43" fontId="0" fillId="0" borderId="19" xfId="0" applyNumberFormat="1" applyBorder="1"/>
    <xf numFmtId="43" fontId="1" fillId="0" borderId="25" xfId="0" applyNumberFormat="1" applyFont="1" applyBorder="1" applyAlignment="1">
      <alignment horizontal="left"/>
    </xf>
    <xf numFmtId="0" fontId="0" fillId="0" borderId="26" xfId="0" applyBorder="1" applyAlignment="1">
      <alignment horizontal="left"/>
    </xf>
    <xf numFmtId="43" fontId="0" fillId="0" borderId="0" xfId="0" applyNumberFormat="1" applyFont="1" applyBorder="1" applyAlignment="1">
      <alignment horizontal="left"/>
    </xf>
    <xf numFmtId="43" fontId="1" fillId="0" borderId="13" xfId="0" applyNumberFormat="1" applyFont="1" applyBorder="1"/>
    <xf numFmtId="0" fontId="1" fillId="0" borderId="1" xfId="0" applyFont="1" applyBorder="1"/>
    <xf numFmtId="43" fontId="1" fillId="0" borderId="6" xfId="0" applyNumberFormat="1" applyFont="1" applyBorder="1"/>
    <xf numFmtId="43" fontId="1" fillId="0" borderId="8" xfId="0" applyNumberFormat="1" applyFont="1" applyBorder="1"/>
    <xf numFmtId="43" fontId="0" fillId="0" borderId="8" xfId="0" applyNumberFormat="1" applyBorder="1"/>
    <xf numFmtId="43" fontId="1" fillId="0" borderId="0" xfId="0" applyNumberFormat="1" applyFont="1"/>
    <xf numFmtId="43" fontId="0" fillId="0" borderId="24" xfId="0" applyNumberFormat="1" applyFont="1" applyBorder="1"/>
    <xf numFmtId="10" fontId="0" fillId="0" borderId="27" xfId="0" applyNumberFormat="1" applyBorder="1"/>
    <xf numFmtId="0" fontId="0" fillId="0" borderId="27" xfId="0" applyBorder="1"/>
    <xf numFmtId="10" fontId="0" fillId="0" borderId="29" xfId="0" applyNumberFormat="1" applyBorder="1"/>
    <xf numFmtId="43" fontId="0" fillId="0" borderId="4" xfId="0" applyNumberFormat="1" applyBorder="1"/>
    <xf numFmtId="43" fontId="0" fillId="0" borderId="4" xfId="0" applyNumberFormat="1" applyBorder="1" applyAlignment="1">
      <alignment horizontal="right"/>
    </xf>
    <xf numFmtId="43" fontId="0" fillId="0" borderId="4" xfId="0" applyNumberFormat="1" applyBorder="1" applyAlignment="1">
      <alignment horizontal="left"/>
    </xf>
    <xf numFmtId="43" fontId="0" fillId="0" borderId="5" xfId="0" applyNumberFormat="1" applyBorder="1" applyAlignment="1">
      <alignment horizontal="left"/>
    </xf>
    <xf numFmtId="43" fontId="0" fillId="0" borderId="5" xfId="0" applyNumberFormat="1" applyBorder="1" applyAlignment="1">
      <alignment horizontal="right"/>
    </xf>
    <xf numFmtId="10" fontId="0" fillId="0" borderId="28" xfId="0" applyNumberFormat="1" applyFill="1" applyBorder="1"/>
    <xf numFmtId="10" fontId="0" fillId="0" borderId="28" xfId="0" applyNumberFormat="1" applyBorder="1"/>
    <xf numFmtId="0" fontId="0" fillId="0" borderId="1" xfId="0" applyBorder="1" applyAlignment="1">
      <alignment horizontal="left"/>
    </xf>
    <xf numFmtId="43" fontId="0" fillId="0" borderId="8" xfId="0" applyNumberFormat="1" applyBorder="1" applyAlignment="1">
      <alignment horizontal="right"/>
    </xf>
    <xf numFmtId="10" fontId="0" fillId="0" borderId="30" xfId="0" applyNumberFormat="1" applyBorder="1"/>
    <xf numFmtId="41" fontId="0" fillId="0" borderId="1" xfId="0" applyNumberFormat="1" applyFont="1" applyBorder="1"/>
    <xf numFmtId="41" fontId="0" fillId="0" borderId="29" xfId="0" applyNumberFormat="1" applyBorder="1"/>
    <xf numFmtId="0" fontId="0" fillId="0" borderId="0" xfId="0" applyFont="1" applyFill="1" applyBorder="1" applyAlignment="1">
      <alignment horizontal="left"/>
    </xf>
    <xf numFmtId="0" fontId="1" fillId="0" borderId="8" xfId="0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1" fillId="0" borderId="1" xfId="0" applyFont="1" applyFill="1" applyBorder="1"/>
    <xf numFmtId="0" fontId="0" fillId="0" borderId="34" xfId="0" applyBorder="1"/>
    <xf numFmtId="0" fontId="0" fillId="0" borderId="21" xfId="0" applyBorder="1"/>
    <xf numFmtId="0" fontId="0" fillId="0" borderId="22" xfId="0" applyBorder="1"/>
    <xf numFmtId="0" fontId="0" fillId="0" borderId="35" xfId="0" applyBorder="1"/>
    <xf numFmtId="3" fontId="0" fillId="0" borderId="22" xfId="0" applyNumberFormat="1" applyBorder="1"/>
    <xf numFmtId="0" fontId="0" fillId="0" borderId="36" xfId="0" applyBorder="1" applyAlignment="1">
      <alignment horizontal="left"/>
    </xf>
    <xf numFmtId="43" fontId="0" fillId="0" borderId="37" xfId="0" applyNumberFormat="1" applyBorder="1"/>
    <xf numFmtId="43" fontId="0" fillId="0" borderId="38" xfId="0" applyNumberFormat="1" applyBorder="1"/>
    <xf numFmtId="0" fontId="0" fillId="0" borderId="39" xfId="0" applyBorder="1" applyAlignment="1">
      <alignment horizontal="left"/>
    </xf>
    <xf numFmtId="43" fontId="0" fillId="0" borderId="40" xfId="0" applyNumberFormat="1" applyBorder="1"/>
    <xf numFmtId="43" fontId="0" fillId="0" borderId="41" xfId="0" applyNumberFormat="1" applyBorder="1"/>
    <xf numFmtId="43" fontId="0" fillId="0" borderId="12" xfId="0" applyNumberFormat="1" applyFont="1" applyBorder="1"/>
    <xf numFmtId="43" fontId="1" fillId="0" borderId="12" xfId="0" applyNumberFormat="1" applyFont="1" applyBorder="1"/>
    <xf numFmtId="43" fontId="1" fillId="0" borderId="16" xfId="0" applyNumberFormat="1" applyFont="1" applyBorder="1"/>
    <xf numFmtId="43" fontId="0" fillId="0" borderId="16" xfId="0" applyNumberFormat="1" applyFont="1" applyBorder="1"/>
    <xf numFmtId="0" fontId="1" fillId="0" borderId="44" xfId="0" applyFont="1" applyBorder="1" applyAlignment="1">
      <alignment horizontal="right"/>
    </xf>
    <xf numFmtId="43" fontId="0" fillId="0" borderId="45" xfId="0" applyNumberFormat="1" applyBorder="1"/>
    <xf numFmtId="43" fontId="1" fillId="0" borderId="45" xfId="0" applyNumberFormat="1" applyFont="1" applyBorder="1"/>
    <xf numFmtId="43" fontId="1" fillId="0" borderId="46" xfId="0" applyNumberFormat="1" applyFont="1" applyBorder="1"/>
    <xf numFmtId="43" fontId="0" fillId="0" borderId="11" xfId="0" applyNumberFormat="1" applyFont="1" applyBorder="1"/>
    <xf numFmtId="43" fontId="1" fillId="0" borderId="11" xfId="0" applyNumberFormat="1" applyFont="1" applyBorder="1"/>
    <xf numFmtId="43" fontId="1" fillId="0" borderId="15" xfId="0" applyNumberFormat="1" applyFont="1" applyBorder="1"/>
    <xf numFmtId="0" fontId="0" fillId="0" borderId="47" xfId="0" applyFont="1" applyBorder="1" applyAlignment="1">
      <alignment horizontal="left"/>
    </xf>
    <xf numFmtId="0" fontId="0" fillId="0" borderId="32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49" xfId="0" applyFont="1" applyBorder="1"/>
    <xf numFmtId="0" fontId="0" fillId="0" borderId="49" xfId="0" applyBorder="1"/>
    <xf numFmtId="0" fontId="0" fillId="0" borderId="50" xfId="0" applyBorder="1"/>
    <xf numFmtId="0" fontId="0" fillId="0" borderId="23" xfId="0" applyBorder="1"/>
    <xf numFmtId="0" fontId="0" fillId="0" borderId="52" xfId="0" applyBorder="1"/>
    <xf numFmtId="43" fontId="0" fillId="0" borderId="52" xfId="0" applyNumberFormat="1" applyBorder="1"/>
    <xf numFmtId="0" fontId="1" fillId="0" borderId="0" xfId="0" applyFont="1" applyBorder="1"/>
    <xf numFmtId="0" fontId="1" fillId="0" borderId="54" xfId="0" applyFont="1" applyBorder="1"/>
    <xf numFmtId="0" fontId="1" fillId="0" borderId="53" xfId="0" applyFont="1" applyBorder="1"/>
    <xf numFmtId="0" fontId="0" fillId="0" borderId="55" xfId="0" applyBorder="1"/>
    <xf numFmtId="0" fontId="0" fillId="0" borderId="46" xfId="0" applyBorder="1"/>
    <xf numFmtId="3" fontId="0" fillId="0" borderId="52" xfId="0" applyNumberFormat="1" applyBorder="1"/>
    <xf numFmtId="0" fontId="0" fillId="0" borderId="55" xfId="0" applyFont="1" applyBorder="1" applyAlignment="1">
      <alignment horizontal="left"/>
    </xf>
    <xf numFmtId="3" fontId="0" fillId="0" borderId="23" xfId="0" applyNumberFormat="1" applyBorder="1"/>
    <xf numFmtId="0" fontId="0" fillId="0" borderId="32" xfId="0" applyBorder="1"/>
    <xf numFmtId="10" fontId="0" fillId="0" borderId="29" xfId="2" applyNumberFormat="1" applyFont="1" applyBorder="1"/>
    <xf numFmtId="0" fontId="1" fillId="0" borderId="0" xfId="0" applyFont="1" applyFill="1" applyBorder="1" applyAlignment="1">
      <alignment horizontal="left"/>
    </xf>
    <xf numFmtId="43" fontId="0" fillId="0" borderId="12" xfId="1" applyNumberFormat="1" applyFont="1" applyBorder="1"/>
    <xf numFmtId="43" fontId="0" fillId="0" borderId="22" xfId="1" applyNumberFormat="1" applyFont="1" applyBorder="1"/>
    <xf numFmtId="43" fontId="0" fillId="0" borderId="35" xfId="1" applyNumberFormat="1" applyFont="1" applyBorder="1"/>
    <xf numFmtId="43" fontId="0" fillId="0" borderId="0" xfId="1" applyNumberFormat="1" applyFont="1" applyBorder="1"/>
    <xf numFmtId="0" fontId="1" fillId="0" borderId="29" xfId="0" applyFont="1" applyBorder="1"/>
    <xf numFmtId="43" fontId="0" fillId="0" borderId="33" xfId="1" applyNumberFormat="1" applyFont="1" applyBorder="1"/>
    <xf numFmtId="43" fontId="0" fillId="0" borderId="0" xfId="1" applyNumberFormat="1" applyFont="1" applyFill="1" applyBorder="1"/>
    <xf numFmtId="0" fontId="1" fillId="2" borderId="5" xfId="0" applyFont="1" applyFill="1" applyBorder="1" applyAlignment="1">
      <alignment horizontal="right"/>
    </xf>
    <xf numFmtId="0" fontId="1" fillId="0" borderId="56" xfId="0" applyFont="1" applyBorder="1"/>
    <xf numFmtId="43" fontId="0" fillId="0" borderId="57" xfId="0" applyNumberFormat="1" applyBorder="1"/>
    <xf numFmtId="43" fontId="0" fillId="0" borderId="51" xfId="0" applyNumberFormat="1" applyBorder="1"/>
    <xf numFmtId="43" fontId="1" fillId="0" borderId="0" xfId="0" applyNumberFormat="1" applyFont="1" applyBorder="1"/>
    <xf numFmtId="0" fontId="1" fillId="2" borderId="48" xfId="0" applyFont="1" applyFill="1" applyBorder="1" applyAlignment="1">
      <alignment horizontal="right"/>
    </xf>
    <xf numFmtId="43" fontId="0" fillId="2" borderId="58" xfId="0" applyNumberFormat="1" applyFill="1" applyBorder="1"/>
    <xf numFmtId="43" fontId="0" fillId="2" borderId="20" xfId="0" applyNumberFormat="1" applyFill="1" applyBorder="1"/>
    <xf numFmtId="43" fontId="1" fillId="2" borderId="29" xfId="0" applyNumberFormat="1" applyFont="1" applyFill="1" applyBorder="1"/>
    <xf numFmtId="0" fontId="1" fillId="0" borderId="14" xfId="0" applyFont="1" applyBorder="1"/>
    <xf numFmtId="43" fontId="1" fillId="0" borderId="38" xfId="0" applyNumberFormat="1" applyFont="1" applyBorder="1"/>
    <xf numFmtId="0" fontId="1" fillId="0" borderId="43" xfId="0" applyFont="1" applyBorder="1" applyAlignment="1">
      <alignment horizontal="right"/>
    </xf>
    <xf numFmtId="43" fontId="0" fillId="0" borderId="34" xfId="1" applyNumberFormat="1" applyFont="1" applyBorder="1"/>
    <xf numFmtId="43" fontId="0" fillId="0" borderId="45" xfId="1" applyNumberFormat="1" applyFont="1" applyBorder="1"/>
    <xf numFmtId="43" fontId="1" fillId="0" borderId="43" xfId="0" applyNumberFormat="1" applyFont="1" applyBorder="1"/>
    <xf numFmtId="43" fontId="0" fillId="2" borderId="28" xfId="1" applyNumberFormat="1" applyFont="1" applyFill="1" applyBorder="1"/>
    <xf numFmtId="0" fontId="1" fillId="0" borderId="6" xfId="0" applyFont="1" applyBorder="1" applyAlignment="1">
      <alignment horizontal="right"/>
    </xf>
    <xf numFmtId="43" fontId="0" fillId="0" borderId="59" xfId="1" applyNumberFormat="1" applyFont="1" applyBorder="1"/>
    <xf numFmtId="43" fontId="0" fillId="0" borderId="30" xfId="1" applyNumberFormat="1" applyFont="1" applyBorder="1"/>
    <xf numFmtId="43" fontId="0" fillId="0" borderId="0" xfId="1" applyNumberFormat="1" applyFont="1" applyBorder="1" applyAlignment="1">
      <alignment horizontal="right"/>
    </xf>
    <xf numFmtId="43" fontId="0" fillId="0" borderId="60" xfId="1" applyNumberFormat="1" applyFont="1" applyBorder="1"/>
    <xf numFmtId="43" fontId="0" fillId="0" borderId="61" xfId="1" applyNumberFormat="1" applyFont="1" applyBorder="1"/>
    <xf numFmtId="43" fontId="0" fillId="0" borderId="61" xfId="1" applyNumberFormat="1" applyFont="1" applyBorder="1" applyAlignment="1">
      <alignment horizontal="right"/>
    </xf>
    <xf numFmtId="43" fontId="0" fillId="0" borderId="53" xfId="1" applyNumberFormat="1" applyFont="1" applyBorder="1"/>
    <xf numFmtId="43" fontId="1" fillId="0" borderId="42" xfId="0" applyNumberFormat="1" applyFont="1" applyBorder="1"/>
    <xf numFmtId="0" fontId="0" fillId="0" borderId="0" xfId="0" applyFill="1"/>
    <xf numFmtId="17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6" sqref="A26"/>
    </sheetView>
  </sheetViews>
  <sheetFormatPr defaultRowHeight="12.75" x14ac:dyDescent="0.2"/>
  <cols>
    <col min="1" max="1" width="39.85546875" customWidth="1"/>
    <col min="2" max="2" width="12.42578125" customWidth="1"/>
    <col min="3" max="3" width="12.140625" customWidth="1"/>
    <col min="4" max="4" width="14.5703125" customWidth="1"/>
  </cols>
  <sheetData>
    <row r="1" spans="1:4" x14ac:dyDescent="0.2">
      <c r="A1" s="3" t="s">
        <v>51</v>
      </c>
    </row>
    <row r="2" spans="1:4" ht="13.5" thickBot="1" x14ac:dyDescent="0.25"/>
    <row r="3" spans="1:4" x14ac:dyDescent="0.2">
      <c r="A3" s="11" t="s">
        <v>31</v>
      </c>
      <c r="B3" s="12">
        <v>200000</v>
      </c>
      <c r="C3" s="18"/>
      <c r="D3" s="25"/>
    </row>
    <row r="4" spans="1:4" x14ac:dyDescent="0.2">
      <c r="A4" s="13" t="s">
        <v>32</v>
      </c>
      <c r="B4" s="14">
        <v>205531</v>
      </c>
      <c r="C4" s="19">
        <v>0.01</v>
      </c>
      <c r="D4" s="26"/>
    </row>
    <row r="5" spans="1:4" x14ac:dyDescent="0.2">
      <c r="A5" s="15" t="s">
        <v>7</v>
      </c>
      <c r="B5" s="14">
        <v>55139</v>
      </c>
      <c r="C5" s="20">
        <v>0.26829999999999998</v>
      </c>
      <c r="D5" s="26"/>
    </row>
    <row r="6" spans="1:4" ht="13.5" thickBot="1" x14ac:dyDescent="0.25">
      <c r="A6" s="9"/>
      <c r="B6" s="6"/>
      <c r="C6" s="21"/>
      <c r="D6" s="27"/>
    </row>
    <row r="7" spans="1:4" x14ac:dyDescent="0.2">
      <c r="A7" s="11" t="s">
        <v>33</v>
      </c>
      <c r="B7" s="16">
        <v>200000</v>
      </c>
      <c r="C7" s="22"/>
      <c r="D7" s="25"/>
    </row>
    <row r="8" spans="1:4" x14ac:dyDescent="0.2">
      <c r="A8" s="13" t="s">
        <v>36</v>
      </c>
      <c r="B8" s="17">
        <v>209812</v>
      </c>
      <c r="C8" s="19">
        <v>0.01</v>
      </c>
      <c r="D8" s="26"/>
    </row>
    <row r="9" spans="1:4" x14ac:dyDescent="0.2">
      <c r="A9" s="15" t="s">
        <v>8</v>
      </c>
      <c r="B9" s="17">
        <v>109575</v>
      </c>
      <c r="C9" s="20">
        <v>0.52229999999999999</v>
      </c>
      <c r="D9" s="26" t="s">
        <v>53</v>
      </c>
    </row>
    <row r="10" spans="1:4" ht="13.5" thickBot="1" x14ac:dyDescent="0.25">
      <c r="A10" s="9"/>
      <c r="B10" s="7"/>
      <c r="C10" s="21"/>
      <c r="D10" s="27"/>
    </row>
    <row r="11" spans="1:4" x14ac:dyDescent="0.2">
      <c r="A11" s="11" t="s">
        <v>34</v>
      </c>
      <c r="B11" s="16">
        <v>200000</v>
      </c>
      <c r="C11" s="22"/>
      <c r="D11" s="25"/>
    </row>
    <row r="12" spans="1:4" x14ac:dyDescent="0.2">
      <c r="A12" s="13" t="s">
        <v>37</v>
      </c>
      <c r="B12" s="17" t="s">
        <v>28</v>
      </c>
      <c r="C12" s="19">
        <v>0.01</v>
      </c>
      <c r="D12" s="26"/>
    </row>
    <row r="13" spans="1:4" x14ac:dyDescent="0.2">
      <c r="A13" s="15" t="s">
        <v>9</v>
      </c>
      <c r="B13" s="17" t="s">
        <v>28</v>
      </c>
      <c r="C13" s="19" t="s">
        <v>55</v>
      </c>
      <c r="D13" s="26"/>
    </row>
    <row r="14" spans="1:4" ht="13.5" thickBot="1" x14ac:dyDescent="0.25">
      <c r="A14" s="9"/>
      <c r="B14" s="7"/>
      <c r="C14" s="21"/>
      <c r="D14" s="27"/>
    </row>
    <row r="15" spans="1:4" x14ac:dyDescent="0.2">
      <c r="A15" s="11" t="s">
        <v>35</v>
      </c>
      <c r="B15" s="16">
        <v>217000</v>
      </c>
      <c r="C15" s="22"/>
      <c r="D15" s="25"/>
    </row>
    <row r="16" spans="1:4" x14ac:dyDescent="0.2">
      <c r="A16" s="13" t="s">
        <v>38</v>
      </c>
      <c r="B16" s="17" t="s">
        <v>28</v>
      </c>
      <c r="C16" s="19">
        <v>0.01</v>
      </c>
      <c r="D16" s="26"/>
    </row>
    <row r="17" spans="1:4" x14ac:dyDescent="0.2">
      <c r="A17" s="15" t="s">
        <v>39</v>
      </c>
      <c r="B17" s="17" t="s">
        <v>28</v>
      </c>
      <c r="C17" s="23" t="s">
        <v>28</v>
      </c>
      <c r="D17" s="26"/>
    </row>
    <row r="18" spans="1:4" ht="13.5" thickBot="1" x14ac:dyDescent="0.25">
      <c r="A18" s="10"/>
      <c r="B18" s="6"/>
      <c r="C18" s="24"/>
      <c r="D18" s="27"/>
    </row>
    <row r="19" spans="1:4" x14ac:dyDescent="0.2">
      <c r="A19" t="s">
        <v>56</v>
      </c>
      <c r="B19" s="80"/>
    </row>
    <row r="20" spans="1:4" x14ac:dyDescent="0.2">
      <c r="B20" s="80"/>
    </row>
    <row r="23" spans="1:4" x14ac:dyDescent="0.2">
      <c r="A23" s="158">
        <v>41730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workbookViewId="0">
      <selection activeCell="D27" sqref="D27"/>
    </sheetView>
  </sheetViews>
  <sheetFormatPr defaultRowHeight="12.75" x14ac:dyDescent="0.2"/>
  <cols>
    <col min="1" max="1" width="37.5703125" customWidth="1"/>
    <col min="2" max="2" width="18.7109375" customWidth="1"/>
    <col min="3" max="6" width="17.42578125" customWidth="1"/>
    <col min="7" max="7" width="19.28515625" customWidth="1"/>
    <col min="8" max="8" width="12.140625" customWidth="1"/>
    <col min="9" max="9" width="18.28515625" customWidth="1"/>
    <col min="10" max="10" width="15.42578125" customWidth="1"/>
    <col min="11" max="11" width="18.7109375" customWidth="1"/>
  </cols>
  <sheetData>
    <row r="1" spans="1:10" x14ac:dyDescent="0.2">
      <c r="A1" s="41" t="s">
        <v>0</v>
      </c>
      <c r="B1" s="4">
        <v>41730</v>
      </c>
    </row>
    <row r="2" spans="1:10" x14ac:dyDescent="0.2">
      <c r="A2" s="41" t="s">
        <v>1</v>
      </c>
      <c r="B2" s="4"/>
    </row>
    <row r="3" spans="1:10" x14ac:dyDescent="0.2">
      <c r="A3" s="5"/>
      <c r="B3" s="4"/>
    </row>
    <row r="4" spans="1:10" ht="13.5" thickBot="1" x14ac:dyDescent="0.25">
      <c r="A4" s="3" t="s">
        <v>52</v>
      </c>
    </row>
    <row r="5" spans="1:10" ht="13.5" thickBot="1" x14ac:dyDescent="0.25">
      <c r="A5" s="29"/>
      <c r="B5" s="28" t="s">
        <v>11</v>
      </c>
      <c r="C5" s="40" t="s">
        <v>12</v>
      </c>
      <c r="D5" s="40" t="s">
        <v>20</v>
      </c>
      <c r="E5" s="40" t="s">
        <v>57</v>
      </c>
      <c r="F5" s="141" t="s">
        <v>29</v>
      </c>
    </row>
    <row r="6" spans="1:10" x14ac:dyDescent="0.2">
      <c r="A6" s="31" t="s">
        <v>4</v>
      </c>
      <c r="B6" s="12">
        <v>0</v>
      </c>
      <c r="C6" s="34">
        <v>13000</v>
      </c>
      <c r="D6" s="34">
        <v>13000</v>
      </c>
      <c r="E6" s="34">
        <v>13000</v>
      </c>
      <c r="F6" s="103">
        <v>13000</v>
      </c>
    </row>
    <row r="7" spans="1:10" x14ac:dyDescent="0.2">
      <c r="A7" s="15" t="s">
        <v>2</v>
      </c>
      <c r="B7" s="14">
        <v>20000</v>
      </c>
      <c r="C7" s="35">
        <v>26000</v>
      </c>
      <c r="D7" s="35">
        <v>26000</v>
      </c>
      <c r="E7" s="35">
        <v>26600</v>
      </c>
      <c r="F7" s="95">
        <f>+(B7+C7+D7+E7)</f>
        <v>98600</v>
      </c>
      <c r="G7" s="1"/>
    </row>
    <row r="8" spans="1:10" x14ac:dyDescent="0.2">
      <c r="A8" s="15" t="s">
        <v>3</v>
      </c>
      <c r="B8" s="14">
        <v>20000</v>
      </c>
      <c r="C8" s="35">
        <v>26000</v>
      </c>
      <c r="D8" s="35">
        <v>26000</v>
      </c>
      <c r="E8" s="35">
        <v>26600</v>
      </c>
      <c r="F8" s="95">
        <f>+(B8+C8+D8+E8)</f>
        <v>98600</v>
      </c>
    </row>
    <row r="9" spans="1:10" x14ac:dyDescent="0.2">
      <c r="A9" s="15" t="s">
        <v>5</v>
      </c>
      <c r="B9" s="14">
        <v>20000</v>
      </c>
      <c r="C9" s="35">
        <v>26000</v>
      </c>
      <c r="D9" s="35">
        <v>26000</v>
      </c>
      <c r="E9" s="35">
        <v>26600</v>
      </c>
      <c r="F9" s="95">
        <f>+(B9+C9+D9+E9)</f>
        <v>98600</v>
      </c>
    </row>
    <row r="10" spans="1:10" x14ac:dyDescent="0.2">
      <c r="A10" s="15" t="s">
        <v>6</v>
      </c>
      <c r="B10" s="14">
        <v>0</v>
      </c>
      <c r="C10" s="35">
        <v>0</v>
      </c>
      <c r="D10" s="35">
        <v>0</v>
      </c>
      <c r="E10" s="35">
        <v>0</v>
      </c>
      <c r="F10" s="95">
        <v>0</v>
      </c>
    </row>
    <row r="11" spans="1:10" ht="13.5" thickBot="1" x14ac:dyDescent="0.25">
      <c r="A11" s="133" t="s">
        <v>75</v>
      </c>
      <c r="B11" s="134">
        <v>140000</v>
      </c>
      <c r="C11" s="135">
        <v>150000</v>
      </c>
      <c r="D11" s="135">
        <v>151000</v>
      </c>
      <c r="E11" s="135">
        <v>174200</v>
      </c>
      <c r="F11" s="142">
        <f>+(B11+C11+D11+E11)</f>
        <v>615200</v>
      </c>
    </row>
    <row r="12" spans="1:10" ht="13.5" thickBot="1" x14ac:dyDescent="0.25">
      <c r="A12" s="137" t="s">
        <v>30</v>
      </c>
      <c r="B12" s="138">
        <f>SUM(B6:B11)</f>
        <v>200000</v>
      </c>
      <c r="C12" s="139">
        <f>SUM(C6:C11)</f>
        <v>241000</v>
      </c>
      <c r="D12" s="139">
        <f>SUM(D6:D11)</f>
        <v>242000</v>
      </c>
      <c r="E12" s="139">
        <f>SUM(E6:E11)</f>
        <v>267000</v>
      </c>
      <c r="F12" s="140">
        <f>+(B12+C12+D12+E12)</f>
        <v>950000</v>
      </c>
    </row>
    <row r="13" spans="1:10" x14ac:dyDescent="0.2">
      <c r="A13" s="2"/>
      <c r="B13" s="1"/>
      <c r="C13" s="1"/>
      <c r="D13" s="1"/>
      <c r="E13" s="1"/>
      <c r="F13" s="1"/>
      <c r="G13" s="1"/>
      <c r="H13" s="1"/>
      <c r="I13" s="1"/>
      <c r="J13" s="1"/>
    </row>
    <row r="14" spans="1:10" ht="13.5" thickBot="1" x14ac:dyDescent="0.25">
      <c r="A14" s="124" t="s">
        <v>78</v>
      </c>
      <c r="F14" s="1"/>
      <c r="G14" s="1"/>
      <c r="H14" s="1"/>
      <c r="I14" s="1"/>
    </row>
    <row r="15" spans="1:10" ht="13.5" thickBot="1" x14ac:dyDescent="0.25">
      <c r="A15" s="29"/>
      <c r="B15" s="129" t="s">
        <v>76</v>
      </c>
      <c r="C15" s="28" t="s">
        <v>77</v>
      </c>
      <c r="D15" s="37" t="s">
        <v>79</v>
      </c>
      <c r="E15" s="81" t="s">
        <v>59</v>
      </c>
      <c r="F15" s="55" t="s">
        <v>58</v>
      </c>
      <c r="G15" s="1"/>
      <c r="H15" s="1"/>
    </row>
    <row r="16" spans="1:10" x14ac:dyDescent="0.2">
      <c r="A16" s="46" t="s">
        <v>87</v>
      </c>
      <c r="B16" s="152">
        <v>0</v>
      </c>
      <c r="C16" s="153">
        <v>13000</v>
      </c>
      <c r="D16" s="154">
        <v>13000</v>
      </c>
      <c r="E16" s="155">
        <v>13000</v>
      </c>
      <c r="F16" s="56">
        <f>+(F6)</f>
        <v>13000</v>
      </c>
      <c r="G16" s="1"/>
      <c r="H16" s="1"/>
    </row>
    <row r="17" spans="1:10" x14ac:dyDescent="0.2">
      <c r="A17" s="15" t="s">
        <v>2</v>
      </c>
      <c r="B17" s="130">
        <v>0</v>
      </c>
      <c r="C17" s="125">
        <v>0</v>
      </c>
      <c r="D17" s="125">
        <v>0</v>
      </c>
      <c r="E17" s="126">
        <v>0</v>
      </c>
      <c r="F17" s="156">
        <f>+(F7)</f>
        <v>98600</v>
      </c>
      <c r="G17" s="1"/>
      <c r="H17" s="1"/>
    </row>
    <row r="18" spans="1:10" x14ac:dyDescent="0.2">
      <c r="A18" s="15" t="s">
        <v>3</v>
      </c>
      <c r="B18" s="130">
        <v>0</v>
      </c>
      <c r="C18" s="125">
        <v>0</v>
      </c>
      <c r="D18" s="125">
        <v>60000</v>
      </c>
      <c r="E18" s="126">
        <v>12000</v>
      </c>
      <c r="F18" s="57">
        <f>+(F8-D18-E18)</f>
        <v>26600</v>
      </c>
      <c r="G18" s="1"/>
      <c r="H18" s="1"/>
    </row>
    <row r="19" spans="1:10" x14ac:dyDescent="0.2">
      <c r="A19" s="15" t="s">
        <v>5</v>
      </c>
      <c r="B19" s="130">
        <v>0</v>
      </c>
      <c r="C19" s="125">
        <v>8150</v>
      </c>
      <c r="D19" s="125">
        <v>38311</v>
      </c>
      <c r="E19" s="126">
        <v>25539</v>
      </c>
      <c r="F19" s="57">
        <f>+(F9-C19-D19-E19)</f>
        <v>26600</v>
      </c>
      <c r="G19" s="1"/>
      <c r="H19" s="1"/>
    </row>
    <row r="20" spans="1:10" x14ac:dyDescent="0.2">
      <c r="A20" s="15" t="s">
        <v>6</v>
      </c>
      <c r="B20" s="130">
        <v>0</v>
      </c>
      <c r="C20" s="125">
        <v>0</v>
      </c>
      <c r="D20" s="125">
        <v>0</v>
      </c>
      <c r="E20" s="126">
        <v>0</v>
      </c>
      <c r="F20" s="58">
        <v>0</v>
      </c>
      <c r="G20" s="1"/>
      <c r="H20" s="1"/>
    </row>
    <row r="21" spans="1:10" x14ac:dyDescent="0.2">
      <c r="A21" s="15" t="s">
        <v>75</v>
      </c>
      <c r="B21" s="130">
        <v>0</v>
      </c>
      <c r="C21" s="125">
        <v>0</v>
      </c>
      <c r="D21" s="125">
        <v>83509</v>
      </c>
      <c r="E21" s="126">
        <v>100545</v>
      </c>
      <c r="F21" s="57">
        <f>+F11-(B21+C21+D21+E21)</f>
        <v>431146</v>
      </c>
      <c r="G21" s="1"/>
      <c r="H21" s="1"/>
    </row>
    <row r="22" spans="1:10" ht="13.5" thickBot="1" x14ac:dyDescent="0.25">
      <c r="A22" s="143" t="s">
        <v>81</v>
      </c>
      <c r="B22" s="144">
        <v>0</v>
      </c>
      <c r="C22" s="145">
        <f>SUM(C17:C21)</f>
        <v>8150</v>
      </c>
      <c r="D22" s="145">
        <f>SUM(D17:D21)</f>
        <v>181820</v>
      </c>
      <c r="E22" s="127">
        <f>+(E16+E17+E18+E19+E20+E21)</f>
        <v>151084</v>
      </c>
      <c r="F22" s="146">
        <f>+(B22+C22+D22+E22)</f>
        <v>341054</v>
      </c>
      <c r="G22" s="1"/>
      <c r="H22" s="1"/>
    </row>
    <row r="23" spans="1:10" x14ac:dyDescent="0.2">
      <c r="A23" t="s">
        <v>82</v>
      </c>
      <c r="B23" s="128"/>
      <c r="C23" s="128"/>
      <c r="D23" s="128"/>
      <c r="E23" s="128"/>
      <c r="F23" s="136"/>
      <c r="G23" s="1"/>
      <c r="H23" s="1"/>
    </row>
    <row r="24" spans="1:10" x14ac:dyDescent="0.2">
      <c r="A24" s="114"/>
      <c r="B24" s="128"/>
      <c r="C24" s="128"/>
      <c r="D24" s="151"/>
      <c r="E24" s="128"/>
      <c r="F24" s="136"/>
      <c r="G24" s="1"/>
      <c r="H24" s="1"/>
    </row>
    <row r="25" spans="1:10" ht="13.5" thickBot="1" x14ac:dyDescent="0.25">
      <c r="A25" s="114"/>
      <c r="B25" s="128"/>
      <c r="C25" s="128"/>
      <c r="D25" s="151"/>
      <c r="E25" s="128"/>
      <c r="F25" s="136"/>
      <c r="G25" s="1"/>
      <c r="H25" s="1"/>
    </row>
    <row r="26" spans="1:10" x14ac:dyDescent="0.2">
      <c r="A26" s="148" t="s">
        <v>80</v>
      </c>
      <c r="B26" s="149">
        <v>950000</v>
      </c>
      <c r="C26" s="128"/>
      <c r="D26" s="128"/>
      <c r="E26" s="128"/>
      <c r="F26" s="136"/>
      <c r="G26" s="1"/>
      <c r="H26" s="1"/>
    </row>
    <row r="27" spans="1:10" x14ac:dyDescent="0.2">
      <c r="A27" s="77" t="s">
        <v>81</v>
      </c>
      <c r="B27" s="150">
        <f>+(F22)</f>
        <v>341054</v>
      </c>
      <c r="C27" s="131"/>
      <c r="D27" s="131"/>
      <c r="E27" s="131"/>
      <c r="F27" s="136"/>
      <c r="G27" s="1"/>
      <c r="H27" s="1"/>
    </row>
    <row r="28" spans="1:10" ht="13.5" thickBot="1" x14ac:dyDescent="0.25">
      <c r="A28" s="132" t="s">
        <v>74</v>
      </c>
      <c r="B28" s="147">
        <f>+(B26-B27)</f>
        <v>608946</v>
      </c>
      <c r="C28" s="131"/>
      <c r="D28" s="131"/>
      <c r="E28" s="131"/>
      <c r="F28" s="136"/>
      <c r="G28" s="1"/>
      <c r="H28" s="1"/>
    </row>
    <row r="29" spans="1:10" x14ac:dyDescent="0.2">
      <c r="C29" s="157"/>
      <c r="D29" s="157"/>
      <c r="E29" s="157"/>
      <c r="F29" s="1"/>
      <c r="G29" s="1"/>
      <c r="H29" s="1"/>
      <c r="I29" s="1"/>
      <c r="J29" s="1"/>
    </row>
    <row r="30" spans="1:10" x14ac:dyDescent="0.2">
      <c r="B30" s="78"/>
      <c r="C30" s="79"/>
      <c r="F30" s="1"/>
      <c r="G30" s="1"/>
      <c r="H30" s="1"/>
      <c r="I30" s="1"/>
      <c r="J30" s="1"/>
    </row>
    <row r="31" spans="1:10" x14ac:dyDescent="0.2">
      <c r="F31" s="1"/>
      <c r="G31" s="1"/>
      <c r="H31" s="1"/>
      <c r="I31" s="1"/>
      <c r="J31" s="1"/>
    </row>
    <row r="32" spans="1:10" x14ac:dyDescent="0.2">
      <c r="F32" s="1"/>
      <c r="G32" s="1"/>
      <c r="H32" s="1"/>
      <c r="I32" s="1"/>
      <c r="J32" s="1"/>
    </row>
    <row r="33" spans="6:10" x14ac:dyDescent="0.2">
      <c r="F33" s="1"/>
      <c r="G33" s="1"/>
      <c r="H33" s="1"/>
      <c r="I33" s="1"/>
      <c r="J33" s="1"/>
    </row>
    <row r="34" spans="6:10" x14ac:dyDescent="0.2">
      <c r="F34" s="1"/>
      <c r="G34" s="1"/>
      <c r="H34" s="1"/>
      <c r="I34" s="1"/>
      <c r="J34" s="1"/>
    </row>
    <row r="35" spans="6:10" x14ac:dyDescent="0.2">
      <c r="J35" s="1"/>
    </row>
    <row r="36" spans="6:10" x14ac:dyDescent="0.2">
      <c r="J36" s="1"/>
    </row>
    <row r="37" spans="6:10" x14ac:dyDescent="0.2">
      <c r="J37" s="1"/>
    </row>
    <row r="38" spans="6:10" x14ac:dyDescent="0.2">
      <c r="J38" s="1"/>
    </row>
    <row r="39" spans="6:10" x14ac:dyDescent="0.2">
      <c r="J39" s="1"/>
    </row>
    <row r="40" spans="6:10" x14ac:dyDescent="0.2">
      <c r="J40" s="1"/>
    </row>
    <row r="41" spans="6:10" x14ac:dyDescent="0.2">
      <c r="J41" s="1"/>
    </row>
    <row r="42" spans="6:10" x14ac:dyDescent="0.2">
      <c r="J42" s="1"/>
    </row>
    <row r="43" spans="6:10" x14ac:dyDescent="0.2">
      <c r="J43" s="1"/>
    </row>
    <row r="44" spans="6:10" x14ac:dyDescent="0.2">
      <c r="J44" s="1"/>
    </row>
    <row r="45" spans="6:10" x14ac:dyDescent="0.2">
      <c r="J45" s="1"/>
    </row>
    <row r="46" spans="6:10" x14ac:dyDescent="0.2">
      <c r="J46" s="1"/>
    </row>
    <row r="47" spans="6:10" x14ac:dyDescent="0.2">
      <c r="J47" s="1"/>
    </row>
    <row r="48" spans="6:10" x14ac:dyDescent="0.2">
      <c r="J48" s="1"/>
    </row>
    <row r="49" spans="9:10" x14ac:dyDescent="0.2">
      <c r="J49" s="1"/>
    </row>
    <row r="50" spans="9:10" x14ac:dyDescent="0.2">
      <c r="J50" s="1"/>
    </row>
    <row r="51" spans="9:10" x14ac:dyDescent="0.2">
      <c r="J51" s="1"/>
    </row>
    <row r="52" spans="9:10" x14ac:dyDescent="0.2">
      <c r="J52" s="1"/>
    </row>
    <row r="53" spans="9:10" x14ac:dyDescent="0.2">
      <c r="J53" s="1"/>
    </row>
    <row r="54" spans="9:10" x14ac:dyDescent="0.2">
      <c r="J54" s="1"/>
    </row>
    <row r="55" spans="9:10" x14ac:dyDescent="0.2">
      <c r="J55" s="1"/>
    </row>
    <row r="56" spans="9:10" x14ac:dyDescent="0.2">
      <c r="J56" s="1"/>
    </row>
    <row r="57" spans="9:10" x14ac:dyDescent="0.2">
      <c r="J57" s="1"/>
    </row>
    <row r="58" spans="9:10" x14ac:dyDescent="0.2">
      <c r="J58" s="1"/>
    </row>
    <row r="59" spans="9:10" x14ac:dyDescent="0.2">
      <c r="J59" s="1"/>
    </row>
    <row r="60" spans="9:10" x14ac:dyDescent="0.2">
      <c r="J60" s="1"/>
    </row>
    <row r="61" spans="9:10" x14ac:dyDescent="0.2">
      <c r="J61" s="1"/>
    </row>
    <row r="62" spans="9:10" x14ac:dyDescent="0.2">
      <c r="I62" s="1"/>
      <c r="J62" s="1"/>
    </row>
  </sheetData>
  <pageMargins left="0.7" right="0.7" top="0.75" bottom="0.75" header="0.3" footer="0.3"/>
  <pageSetup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>
      <selection activeCell="H12" sqref="H12"/>
    </sheetView>
  </sheetViews>
  <sheetFormatPr defaultRowHeight="12.75" x14ac:dyDescent="0.2"/>
  <cols>
    <col min="1" max="1" width="32.140625" customWidth="1"/>
    <col min="2" max="2" width="32.7109375" customWidth="1"/>
    <col min="3" max="3" width="18.140625" customWidth="1"/>
    <col min="4" max="5" width="18.28515625" customWidth="1"/>
    <col min="6" max="6" width="18.140625" customWidth="1"/>
    <col min="8" max="8" width="37.7109375" customWidth="1"/>
    <col min="9" max="9" width="13.42578125" bestFit="1" customWidth="1"/>
  </cols>
  <sheetData>
    <row r="1" spans="1:8" x14ac:dyDescent="0.2">
      <c r="A1" s="41" t="s">
        <v>40</v>
      </c>
      <c r="B1" s="4">
        <v>41730</v>
      </c>
      <c r="C1" s="1"/>
      <c r="D1" s="1"/>
      <c r="E1" s="1"/>
      <c r="F1" s="1"/>
      <c r="G1" s="1"/>
      <c r="H1" s="1"/>
    </row>
    <row r="2" spans="1:8" ht="13.5" thickBot="1" x14ac:dyDescent="0.25">
      <c r="A2" s="3"/>
      <c r="B2" s="1"/>
      <c r="C2" s="1"/>
      <c r="D2" s="1"/>
      <c r="E2" s="1"/>
      <c r="F2" s="1"/>
      <c r="G2" s="1"/>
      <c r="H2" s="1"/>
    </row>
    <row r="3" spans="1:8" ht="13.5" thickBot="1" x14ac:dyDescent="0.25">
      <c r="A3" s="29"/>
      <c r="B3" s="43"/>
      <c r="C3" s="47" t="s">
        <v>86</v>
      </c>
      <c r="D3" s="47" t="s">
        <v>21</v>
      </c>
      <c r="E3" s="47" t="s">
        <v>10</v>
      </c>
      <c r="F3" s="49" t="s">
        <v>22</v>
      </c>
      <c r="G3" s="1"/>
    </row>
    <row r="4" spans="1:8" x14ac:dyDescent="0.2">
      <c r="A4" s="46" t="s">
        <v>84</v>
      </c>
      <c r="B4" s="51" t="s">
        <v>27</v>
      </c>
      <c r="C4" s="18">
        <v>13000</v>
      </c>
      <c r="D4" s="18"/>
      <c r="E4" s="18"/>
      <c r="F4" s="25"/>
      <c r="G4" s="1"/>
    </row>
    <row r="5" spans="1:8" x14ac:dyDescent="0.2">
      <c r="A5" s="44"/>
      <c r="B5" s="52" t="s">
        <v>63</v>
      </c>
      <c r="C5" s="38"/>
      <c r="D5" s="38">
        <v>80.7</v>
      </c>
      <c r="E5" s="38">
        <v>80.7</v>
      </c>
      <c r="F5" s="26">
        <v>0</v>
      </c>
      <c r="G5" s="1"/>
    </row>
    <row r="6" spans="1:8" x14ac:dyDescent="0.2">
      <c r="A6" s="44"/>
      <c r="B6" s="52" t="s">
        <v>54</v>
      </c>
      <c r="C6" s="38"/>
      <c r="D6" s="38">
        <v>1500</v>
      </c>
      <c r="E6" s="38">
        <v>1500</v>
      </c>
      <c r="F6" s="26">
        <v>0</v>
      </c>
      <c r="G6" s="1"/>
    </row>
    <row r="7" spans="1:8" x14ac:dyDescent="0.2">
      <c r="A7" s="44"/>
      <c r="B7" s="87"/>
      <c r="C7" s="88"/>
      <c r="D7" s="88"/>
      <c r="E7" s="88"/>
      <c r="F7" s="89"/>
      <c r="G7" s="1"/>
    </row>
    <row r="8" spans="1:8" ht="13.5" thickBot="1" x14ac:dyDescent="0.25">
      <c r="A8" s="30"/>
      <c r="B8" s="97" t="s">
        <v>19</v>
      </c>
      <c r="C8" s="98"/>
      <c r="D8" s="98">
        <f>SUM(D5:D6)</f>
        <v>1580.7</v>
      </c>
      <c r="E8" s="99">
        <f>SUM(E5:E6)</f>
        <v>1580.7</v>
      </c>
      <c r="F8" s="100">
        <f>+(C4-E8)</f>
        <v>11419.3</v>
      </c>
      <c r="G8" s="1"/>
    </row>
    <row r="9" spans="1:8" x14ac:dyDescent="0.2">
      <c r="A9" s="8" t="s">
        <v>85</v>
      </c>
      <c r="B9" s="107" t="s">
        <v>27</v>
      </c>
      <c r="C9" s="101">
        <v>13000</v>
      </c>
      <c r="D9" s="102"/>
      <c r="E9" s="102"/>
      <c r="F9" s="103"/>
      <c r="G9" s="1"/>
    </row>
    <row r="10" spans="1:8" x14ac:dyDescent="0.2">
      <c r="A10" s="44"/>
      <c r="B10" s="104" t="s">
        <v>44</v>
      </c>
      <c r="C10" s="91"/>
      <c r="D10" s="91">
        <v>500.34</v>
      </c>
      <c r="E10" s="91">
        <v>419.64</v>
      </c>
      <c r="F10" s="92"/>
      <c r="G10" s="1"/>
    </row>
    <row r="11" spans="1:8" x14ac:dyDescent="0.2">
      <c r="A11" s="44"/>
      <c r="B11" s="105" t="s">
        <v>45</v>
      </c>
      <c r="C11" s="38"/>
      <c r="D11" s="23">
        <v>875</v>
      </c>
      <c r="E11" s="38">
        <v>875</v>
      </c>
      <c r="F11" s="26"/>
      <c r="G11" s="1"/>
    </row>
    <row r="12" spans="1:8" x14ac:dyDescent="0.2">
      <c r="A12" s="44"/>
      <c r="B12" s="106"/>
      <c r="C12" s="94"/>
      <c r="D12" s="93"/>
      <c r="E12" s="94"/>
      <c r="F12" s="95"/>
      <c r="G12" s="1"/>
    </row>
    <row r="13" spans="1:8" ht="13.5" thickBot="1" x14ac:dyDescent="0.25">
      <c r="A13" s="44"/>
      <c r="B13" s="42" t="s">
        <v>19</v>
      </c>
      <c r="C13" s="60">
        <v>13000</v>
      </c>
      <c r="D13" s="60">
        <f>+(D10+D11)</f>
        <v>1375.34</v>
      </c>
      <c r="E13" s="48">
        <f>SUM(E10:E12)</f>
        <v>1294.6399999999999</v>
      </c>
      <c r="F13" s="32">
        <f>+(C9-D13)</f>
        <v>11624.66</v>
      </c>
      <c r="G13" s="1"/>
    </row>
    <row r="14" spans="1:8" x14ac:dyDescent="0.2">
      <c r="A14" s="46" t="s">
        <v>13</v>
      </c>
      <c r="B14" s="51" t="s">
        <v>27</v>
      </c>
      <c r="C14" s="102">
        <v>98600</v>
      </c>
      <c r="D14" s="18"/>
      <c r="E14" s="18"/>
      <c r="F14" s="25"/>
      <c r="G14" s="1"/>
    </row>
    <row r="15" spans="1:8" x14ac:dyDescent="0.2">
      <c r="A15" s="8"/>
      <c r="B15" s="53"/>
      <c r="C15" s="39"/>
      <c r="D15" s="39"/>
      <c r="E15" s="39"/>
      <c r="F15" s="50"/>
      <c r="G15" s="1"/>
    </row>
    <row r="16" spans="1:8" x14ac:dyDescent="0.2">
      <c r="A16" s="44"/>
      <c r="B16" s="42"/>
      <c r="C16" s="39"/>
      <c r="D16" s="39">
        <v>0</v>
      </c>
      <c r="E16" s="39">
        <v>0</v>
      </c>
      <c r="F16" s="50">
        <v>0</v>
      </c>
      <c r="G16" s="1"/>
    </row>
    <row r="17" spans="1:8" ht="13.5" thickBot="1" x14ac:dyDescent="0.25">
      <c r="A17" s="10"/>
      <c r="B17" s="42" t="s">
        <v>19</v>
      </c>
      <c r="C17" s="54">
        <f>SUM(C15:C16)</f>
        <v>0</v>
      </c>
      <c r="D17" s="24"/>
      <c r="E17" s="24"/>
      <c r="F17" s="33">
        <v>0</v>
      </c>
      <c r="G17" s="1"/>
    </row>
    <row r="18" spans="1:8" x14ac:dyDescent="0.2">
      <c r="A18" s="46" t="s">
        <v>14</v>
      </c>
      <c r="B18" s="51" t="s">
        <v>27</v>
      </c>
      <c r="C18" s="102">
        <v>98600</v>
      </c>
      <c r="D18" s="18"/>
      <c r="E18" s="18"/>
      <c r="F18" s="25"/>
      <c r="G18" s="1"/>
    </row>
    <row r="19" spans="1:8" x14ac:dyDescent="0.2">
      <c r="A19" s="44"/>
      <c r="B19" s="52" t="s">
        <v>25</v>
      </c>
      <c r="C19" s="38">
        <v>20000</v>
      </c>
      <c r="D19" s="38">
        <v>0</v>
      </c>
      <c r="E19" s="38">
        <v>0</v>
      </c>
      <c r="F19" s="26">
        <v>20000</v>
      </c>
      <c r="G19" s="1"/>
    </row>
    <row r="20" spans="1:8" x14ac:dyDescent="0.2">
      <c r="A20" s="44"/>
      <c r="B20" s="52" t="s">
        <v>26</v>
      </c>
      <c r="C20" s="38">
        <v>40000</v>
      </c>
      <c r="D20" s="38">
        <v>0</v>
      </c>
      <c r="E20" s="38">
        <v>0</v>
      </c>
      <c r="F20" s="26">
        <v>40000</v>
      </c>
      <c r="G20" s="1"/>
    </row>
    <row r="21" spans="1:8" x14ac:dyDescent="0.2">
      <c r="A21" s="44"/>
      <c r="B21" s="52" t="s">
        <v>60</v>
      </c>
      <c r="C21" s="93">
        <v>20000</v>
      </c>
      <c r="D21" s="94">
        <v>0</v>
      </c>
      <c r="E21" s="94">
        <v>0</v>
      </c>
      <c r="F21" s="96">
        <v>20000</v>
      </c>
      <c r="G21" s="1"/>
    </row>
    <row r="22" spans="1:8" x14ac:dyDescent="0.2">
      <c r="A22" s="44"/>
      <c r="B22" s="52"/>
      <c r="C22" s="93"/>
      <c r="D22" s="94"/>
      <c r="E22" s="94"/>
      <c r="F22" s="95"/>
      <c r="G22" s="1"/>
    </row>
    <row r="23" spans="1:8" ht="13.5" thickBot="1" x14ac:dyDescent="0.25">
      <c r="A23" s="10"/>
      <c r="B23" s="42" t="s">
        <v>19</v>
      </c>
      <c r="C23" s="48">
        <f>+(C19+C20+C21)</f>
        <v>80000</v>
      </c>
      <c r="D23" s="48">
        <f>SUM(D19:D22)</f>
        <v>0</v>
      </c>
      <c r="E23" s="48">
        <f>SUM(E19:E22)</f>
        <v>0</v>
      </c>
      <c r="F23" s="32">
        <f>SUM(F19:F21)</f>
        <v>80000</v>
      </c>
      <c r="G23" s="1"/>
    </row>
    <row r="24" spans="1:8" x14ac:dyDescent="0.2">
      <c r="A24" s="46" t="s">
        <v>15</v>
      </c>
      <c r="B24" s="51" t="s">
        <v>27</v>
      </c>
      <c r="C24" s="102">
        <v>98600</v>
      </c>
      <c r="D24" s="18"/>
      <c r="E24" s="18"/>
      <c r="F24" s="25"/>
      <c r="G24" s="1"/>
    </row>
    <row r="25" spans="1:8" x14ac:dyDescent="0.2">
      <c r="A25" s="44"/>
      <c r="B25" s="52" t="s">
        <v>17</v>
      </c>
      <c r="C25" s="38">
        <v>5150</v>
      </c>
      <c r="D25" s="38">
        <v>4959.58</v>
      </c>
      <c r="E25" s="38">
        <v>4959.58</v>
      </c>
      <c r="F25" s="26">
        <v>190.42</v>
      </c>
      <c r="G25" s="1"/>
    </row>
    <row r="26" spans="1:8" x14ac:dyDescent="0.2">
      <c r="A26" s="44"/>
      <c r="B26" s="52" t="s">
        <v>18</v>
      </c>
      <c r="C26" s="38">
        <v>3000</v>
      </c>
      <c r="D26" s="38">
        <v>0</v>
      </c>
      <c r="E26" s="38">
        <v>0</v>
      </c>
      <c r="F26" s="26">
        <v>3000</v>
      </c>
      <c r="G26" s="1"/>
    </row>
    <row r="27" spans="1:8" x14ac:dyDescent="0.2">
      <c r="A27" s="44"/>
      <c r="B27" s="52" t="s">
        <v>23</v>
      </c>
      <c r="C27" s="38">
        <v>3500</v>
      </c>
      <c r="D27" s="38">
        <v>3500</v>
      </c>
      <c r="E27" s="38">
        <v>3500</v>
      </c>
      <c r="F27" s="26">
        <v>0</v>
      </c>
      <c r="G27" s="1"/>
    </row>
    <row r="28" spans="1:8" x14ac:dyDescent="0.2">
      <c r="A28" s="44"/>
      <c r="B28" s="52" t="s">
        <v>24</v>
      </c>
      <c r="C28" s="38">
        <v>5000</v>
      </c>
      <c r="D28" s="38">
        <v>0</v>
      </c>
      <c r="E28" s="38">
        <v>0</v>
      </c>
      <c r="F28" s="26">
        <v>5000</v>
      </c>
      <c r="G28" s="1"/>
    </row>
    <row r="29" spans="1:8" x14ac:dyDescent="0.2">
      <c r="A29" s="44"/>
      <c r="B29" s="52" t="s">
        <v>41</v>
      </c>
      <c r="C29" s="38">
        <v>29811</v>
      </c>
      <c r="D29" s="38">
        <v>0</v>
      </c>
      <c r="E29" s="38">
        <v>0</v>
      </c>
      <c r="F29" s="26">
        <v>29811</v>
      </c>
      <c r="G29" s="1"/>
    </row>
    <row r="30" spans="1:8" x14ac:dyDescent="0.2">
      <c r="A30" s="44"/>
      <c r="B30" s="52" t="s">
        <v>42</v>
      </c>
      <c r="C30" s="38">
        <v>68509</v>
      </c>
      <c r="D30" s="38">
        <v>0</v>
      </c>
      <c r="E30" s="38">
        <v>0</v>
      </c>
      <c r="F30" s="26">
        <v>68509</v>
      </c>
      <c r="G30" s="1"/>
      <c r="H30" s="1"/>
    </row>
    <row r="31" spans="1:8" x14ac:dyDescent="0.2">
      <c r="A31" s="44"/>
      <c r="B31" s="52" t="s">
        <v>43</v>
      </c>
      <c r="C31" s="38">
        <v>15000</v>
      </c>
      <c r="D31" s="38">
        <v>0</v>
      </c>
      <c r="E31" s="38">
        <v>0</v>
      </c>
      <c r="F31" s="26">
        <v>15000</v>
      </c>
      <c r="G31" s="1"/>
      <c r="H31" s="1"/>
    </row>
    <row r="32" spans="1:8" x14ac:dyDescent="0.2">
      <c r="A32" s="44"/>
      <c r="B32" s="90" t="s">
        <v>61</v>
      </c>
      <c r="C32" s="38">
        <v>48900</v>
      </c>
      <c r="D32" s="38">
        <v>0</v>
      </c>
      <c r="E32" s="38">
        <v>0</v>
      </c>
      <c r="F32" s="26">
        <v>48900</v>
      </c>
      <c r="G32" s="1"/>
      <c r="H32" s="1"/>
    </row>
    <row r="33" spans="1:9" x14ac:dyDescent="0.2">
      <c r="A33" s="44"/>
      <c r="B33" s="90" t="s">
        <v>62</v>
      </c>
      <c r="C33" s="91">
        <v>77184</v>
      </c>
      <c r="D33" s="91">
        <v>0</v>
      </c>
      <c r="E33" s="91">
        <v>0</v>
      </c>
      <c r="F33" s="92">
        <v>77184</v>
      </c>
      <c r="G33" s="1"/>
      <c r="H33" s="1"/>
    </row>
    <row r="34" spans="1:9" x14ac:dyDescent="0.2">
      <c r="A34" s="44"/>
      <c r="B34" s="122"/>
      <c r="C34" s="91"/>
      <c r="D34" s="91"/>
      <c r="E34" s="91"/>
      <c r="F34" s="92"/>
      <c r="G34" s="1"/>
      <c r="H34" s="1"/>
    </row>
    <row r="35" spans="1:9" x14ac:dyDescent="0.2">
      <c r="A35" s="44"/>
      <c r="B35" s="90"/>
      <c r="C35" s="91"/>
      <c r="D35" s="91"/>
      <c r="E35" s="91"/>
      <c r="F35" s="92"/>
      <c r="G35" s="1"/>
      <c r="H35" s="1"/>
    </row>
    <row r="36" spans="1:9" ht="13.5" thickBot="1" x14ac:dyDescent="0.25">
      <c r="A36" s="10"/>
      <c r="B36" s="42" t="s">
        <v>19</v>
      </c>
      <c r="C36" s="48">
        <f>SUM(C25:C35)</f>
        <v>256054</v>
      </c>
      <c r="D36" s="60">
        <f>SUM(D24:D35)</f>
        <v>8459.58</v>
      </c>
      <c r="E36" s="48">
        <f>SUM(E25:E35)</f>
        <v>8459.58</v>
      </c>
      <c r="F36" s="32">
        <f>SUM(F25:F35)</f>
        <v>247594.41999999998</v>
      </c>
      <c r="G36" s="1"/>
      <c r="H36" s="1"/>
    </row>
    <row r="37" spans="1:9" x14ac:dyDescent="0.2">
      <c r="A37" s="8" t="s">
        <v>16</v>
      </c>
      <c r="B37" s="51" t="s">
        <v>27</v>
      </c>
      <c r="C37" s="18">
        <v>0</v>
      </c>
      <c r="D37" s="18">
        <v>0</v>
      </c>
      <c r="E37" s="18">
        <v>0</v>
      </c>
      <c r="F37" s="25">
        <v>0</v>
      </c>
      <c r="G37" s="1"/>
      <c r="H37" s="1"/>
    </row>
    <row r="38" spans="1:9" x14ac:dyDescent="0.2">
      <c r="A38" s="44"/>
      <c r="B38" s="42" t="s">
        <v>19</v>
      </c>
      <c r="C38" s="39">
        <v>0</v>
      </c>
      <c r="D38" s="39">
        <v>0</v>
      </c>
      <c r="E38" s="39">
        <v>0</v>
      </c>
      <c r="F38" s="50">
        <v>0</v>
      </c>
      <c r="G38" s="1"/>
      <c r="H38" s="1"/>
    </row>
    <row r="39" spans="1:9" ht="13.5" thickBot="1" x14ac:dyDescent="0.25">
      <c r="A39" s="10"/>
      <c r="B39" s="45"/>
      <c r="C39" s="24"/>
      <c r="D39" s="24"/>
      <c r="E39" s="24"/>
      <c r="F39" s="27"/>
      <c r="G39" s="1"/>
      <c r="H39" s="1"/>
    </row>
    <row r="40" spans="1:9" x14ac:dyDescent="0.2">
      <c r="A40" t="s">
        <v>82</v>
      </c>
      <c r="G40" s="1"/>
      <c r="H40" s="1"/>
    </row>
    <row r="41" spans="1:9" x14ac:dyDescent="0.2">
      <c r="A41" s="76" t="s">
        <v>83</v>
      </c>
      <c r="F41" s="1"/>
      <c r="G41" s="1"/>
      <c r="H41" s="1"/>
    </row>
    <row r="42" spans="1:9" x14ac:dyDescent="0.2">
      <c r="F42" s="59"/>
      <c r="G42" s="1"/>
      <c r="H42" s="1"/>
    </row>
    <row r="43" spans="1:9" x14ac:dyDescent="0.2">
      <c r="G43" s="1"/>
      <c r="H43" s="1"/>
    </row>
    <row r="44" spans="1:9" x14ac:dyDescent="0.2">
      <c r="G44" s="1"/>
      <c r="H44" s="1"/>
      <c r="I44" s="59"/>
    </row>
    <row r="45" spans="1:9" x14ac:dyDescent="0.2">
      <c r="G45" s="1"/>
      <c r="H45" s="1"/>
    </row>
    <row r="46" spans="1:9" x14ac:dyDescent="0.2">
      <c r="G46" s="1"/>
      <c r="H46" s="1"/>
    </row>
    <row r="47" spans="1:9" x14ac:dyDescent="0.2">
      <c r="G47" s="1"/>
      <c r="H47" s="1"/>
    </row>
    <row r="48" spans="1:9" x14ac:dyDescent="0.2">
      <c r="G48" s="1"/>
      <c r="H48" s="1"/>
    </row>
    <row r="49" spans="7:8" x14ac:dyDescent="0.2">
      <c r="G49" s="1"/>
      <c r="H49" s="1"/>
    </row>
    <row r="50" spans="7:8" x14ac:dyDescent="0.2">
      <c r="G50" s="1"/>
      <c r="H50" s="1"/>
    </row>
  </sheetData>
  <pageMargins left="0.7" right="0.7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0" workbookViewId="0">
      <selection activeCell="C36" sqref="C36"/>
    </sheetView>
  </sheetViews>
  <sheetFormatPr defaultRowHeight="12.75" x14ac:dyDescent="0.2"/>
  <cols>
    <col min="1" max="1" width="38.5703125" customWidth="1"/>
    <col min="2" max="3" width="18" customWidth="1"/>
    <col min="4" max="4" width="18.85546875" customWidth="1"/>
    <col min="5" max="5" width="15" customWidth="1"/>
    <col min="6" max="6" width="17.7109375" customWidth="1"/>
    <col min="7" max="7" width="17.5703125" customWidth="1"/>
    <col min="8" max="8" width="16.42578125" customWidth="1"/>
  </cols>
  <sheetData>
    <row r="1" spans="1:8" x14ac:dyDescent="0.2">
      <c r="D1" s="158">
        <v>41730</v>
      </c>
    </row>
    <row r="2" spans="1:8" ht="13.5" thickBot="1" x14ac:dyDescent="0.25"/>
    <row r="3" spans="1:8" x14ac:dyDescent="0.2">
      <c r="A3" s="115" t="s">
        <v>64</v>
      </c>
      <c r="B3" s="116" t="s">
        <v>65</v>
      </c>
      <c r="C3" s="116" t="s">
        <v>19</v>
      </c>
      <c r="D3" s="108" t="s">
        <v>66</v>
      </c>
      <c r="E3" s="109"/>
      <c r="F3" s="109"/>
      <c r="G3" s="109"/>
      <c r="H3" s="110"/>
    </row>
    <row r="4" spans="1:8" ht="13.5" thickBot="1" x14ac:dyDescent="0.25">
      <c r="A4" s="117"/>
      <c r="B4" s="111"/>
      <c r="C4" s="111"/>
      <c r="D4" s="82" t="s">
        <v>68</v>
      </c>
      <c r="E4" s="85" t="s">
        <v>67</v>
      </c>
      <c r="F4" s="85" t="s">
        <v>69</v>
      </c>
      <c r="G4" s="85" t="s">
        <v>70</v>
      </c>
      <c r="H4" s="118" t="s">
        <v>71</v>
      </c>
    </row>
    <row r="5" spans="1:8" x14ac:dyDescent="0.2">
      <c r="A5" s="104" t="s">
        <v>17</v>
      </c>
      <c r="B5" s="83" t="s">
        <v>67</v>
      </c>
      <c r="C5" s="38">
        <v>5150</v>
      </c>
      <c r="D5" s="34">
        <v>0</v>
      </c>
      <c r="E5" s="34">
        <v>5150</v>
      </c>
      <c r="F5" s="34">
        <v>0</v>
      </c>
      <c r="G5" s="34">
        <v>0</v>
      </c>
      <c r="H5" s="25">
        <v>0</v>
      </c>
    </row>
    <row r="6" spans="1:8" x14ac:dyDescent="0.2">
      <c r="A6" s="105" t="s">
        <v>18</v>
      </c>
      <c r="B6" s="112" t="s">
        <v>67</v>
      </c>
      <c r="C6" s="38">
        <v>3000</v>
      </c>
      <c r="D6" s="113">
        <v>0</v>
      </c>
      <c r="E6" s="113">
        <v>3000</v>
      </c>
      <c r="F6" s="113"/>
      <c r="G6" s="113">
        <v>0</v>
      </c>
      <c r="H6" s="92">
        <v>0</v>
      </c>
    </row>
    <row r="7" spans="1:8" x14ac:dyDescent="0.2">
      <c r="A7" s="105" t="s">
        <v>23</v>
      </c>
      <c r="B7" s="84" t="s">
        <v>67</v>
      </c>
      <c r="C7" s="38">
        <v>3500</v>
      </c>
      <c r="D7" s="35">
        <v>0</v>
      </c>
      <c r="E7" s="35">
        <v>3500</v>
      </c>
      <c r="F7" s="35"/>
      <c r="G7" s="35">
        <v>0</v>
      </c>
      <c r="H7" s="26">
        <v>0</v>
      </c>
    </row>
    <row r="8" spans="1:8" x14ac:dyDescent="0.2">
      <c r="A8" s="105" t="s">
        <v>24</v>
      </c>
      <c r="B8" s="84" t="s">
        <v>67</v>
      </c>
      <c r="C8" s="38">
        <v>5000</v>
      </c>
      <c r="D8" s="35">
        <v>0</v>
      </c>
      <c r="E8" s="35">
        <v>5000</v>
      </c>
      <c r="F8" s="35"/>
      <c r="G8" s="35">
        <v>0</v>
      </c>
      <c r="H8" s="26">
        <v>0</v>
      </c>
    </row>
    <row r="9" spans="1:8" x14ac:dyDescent="0.2">
      <c r="A9" s="105" t="s">
        <v>41</v>
      </c>
      <c r="B9" s="84" t="s">
        <v>67</v>
      </c>
      <c r="C9" s="38">
        <v>29811</v>
      </c>
      <c r="D9" s="35">
        <v>0</v>
      </c>
      <c r="E9" s="35">
        <v>29811</v>
      </c>
      <c r="F9" s="35"/>
      <c r="G9" s="35">
        <v>0</v>
      </c>
      <c r="H9" s="26">
        <v>0</v>
      </c>
    </row>
    <row r="10" spans="1:8" x14ac:dyDescent="0.2">
      <c r="A10" s="105" t="s">
        <v>42</v>
      </c>
      <c r="B10" s="84" t="s">
        <v>67</v>
      </c>
      <c r="C10" s="38">
        <v>68509</v>
      </c>
      <c r="D10" s="35">
        <v>68509</v>
      </c>
      <c r="E10" s="35">
        <v>0</v>
      </c>
      <c r="F10" s="35"/>
      <c r="G10" s="35">
        <v>0</v>
      </c>
      <c r="H10" s="26">
        <v>0</v>
      </c>
    </row>
    <row r="11" spans="1:8" x14ac:dyDescent="0.2">
      <c r="A11" s="105" t="s">
        <v>43</v>
      </c>
      <c r="B11" s="84" t="s">
        <v>67</v>
      </c>
      <c r="C11" s="38">
        <v>15000</v>
      </c>
      <c r="D11" s="35">
        <v>15000</v>
      </c>
      <c r="E11" s="35">
        <v>0</v>
      </c>
      <c r="F11" s="35"/>
      <c r="G11" s="35">
        <v>0</v>
      </c>
      <c r="H11" s="26">
        <v>0</v>
      </c>
    </row>
    <row r="12" spans="1:8" x14ac:dyDescent="0.2">
      <c r="A12" s="105" t="s">
        <v>25</v>
      </c>
      <c r="B12" s="84" t="s">
        <v>69</v>
      </c>
      <c r="C12" s="86">
        <v>20000</v>
      </c>
      <c r="D12" s="35">
        <v>0</v>
      </c>
      <c r="E12" s="35">
        <v>0</v>
      </c>
      <c r="F12" s="35">
        <v>20000</v>
      </c>
      <c r="G12" s="35">
        <v>0</v>
      </c>
      <c r="H12" s="26">
        <v>0</v>
      </c>
    </row>
    <row r="13" spans="1:8" x14ac:dyDescent="0.2">
      <c r="A13" s="105" t="s">
        <v>26</v>
      </c>
      <c r="B13" s="112" t="s">
        <v>69</v>
      </c>
      <c r="C13" s="119">
        <v>40000</v>
      </c>
      <c r="D13" s="113">
        <v>0</v>
      </c>
      <c r="E13" s="113">
        <v>0</v>
      </c>
      <c r="F13" s="113">
        <v>40000</v>
      </c>
      <c r="G13" s="113">
        <v>0</v>
      </c>
      <c r="H13" s="92">
        <v>0</v>
      </c>
    </row>
    <row r="14" spans="1:8" x14ac:dyDescent="0.2">
      <c r="A14" s="105" t="s">
        <v>60</v>
      </c>
      <c r="B14" s="84" t="s">
        <v>69</v>
      </c>
      <c r="C14" s="86">
        <v>20000</v>
      </c>
      <c r="D14" s="35">
        <v>8000</v>
      </c>
      <c r="E14" s="35">
        <v>0</v>
      </c>
      <c r="F14" s="35">
        <v>12000</v>
      </c>
      <c r="G14" s="35">
        <v>0</v>
      </c>
      <c r="H14" s="26">
        <v>0</v>
      </c>
    </row>
    <row r="15" spans="1:8" x14ac:dyDescent="0.2">
      <c r="A15" s="104" t="s">
        <v>61</v>
      </c>
      <c r="B15" s="84" t="s">
        <v>67</v>
      </c>
      <c r="C15" s="86">
        <v>48900</v>
      </c>
      <c r="D15" s="35">
        <v>23361</v>
      </c>
      <c r="E15" s="35">
        <v>25539</v>
      </c>
      <c r="F15" s="35">
        <v>0</v>
      </c>
      <c r="G15" s="35">
        <v>0</v>
      </c>
      <c r="H15" s="26">
        <v>0</v>
      </c>
    </row>
    <row r="16" spans="1:8" ht="13.5" thickBot="1" x14ac:dyDescent="0.25">
      <c r="A16" s="120" t="s">
        <v>62</v>
      </c>
      <c r="B16" s="111" t="s">
        <v>67</v>
      </c>
      <c r="C16" s="121">
        <v>77184</v>
      </c>
      <c r="D16" s="36">
        <v>77184</v>
      </c>
      <c r="E16" s="36">
        <v>0</v>
      </c>
      <c r="F16" s="36">
        <v>0</v>
      </c>
      <c r="G16" s="36">
        <v>0</v>
      </c>
      <c r="H16" s="27">
        <v>0</v>
      </c>
    </row>
    <row r="18" spans="1:2" ht="13.5" thickBot="1" x14ac:dyDescent="0.25"/>
    <row r="19" spans="1:2" ht="13.5" thickBot="1" x14ac:dyDescent="0.25">
      <c r="A19" s="29" t="s">
        <v>48</v>
      </c>
      <c r="B19" s="75">
        <v>950000</v>
      </c>
    </row>
    <row r="20" spans="1:2" ht="13.5" thickBot="1" x14ac:dyDescent="0.25">
      <c r="A20" s="29" t="s">
        <v>72</v>
      </c>
      <c r="B20" s="74">
        <f>+(Projects!C17+Projects!C23+Projects!C36+Projects!C39)</f>
        <v>336054</v>
      </c>
    </row>
    <row r="21" spans="1:2" ht="13.5" thickBot="1" x14ac:dyDescent="0.25">
      <c r="A21" s="29" t="s">
        <v>73</v>
      </c>
      <c r="B21" s="123">
        <f>+(B20/B19)</f>
        <v>0.35374105263157896</v>
      </c>
    </row>
    <row r="22" spans="1:2" x14ac:dyDescent="0.2">
      <c r="A22" s="64" t="s">
        <v>89</v>
      </c>
      <c r="B22" s="62"/>
    </row>
    <row r="23" spans="1:2" x14ac:dyDescent="0.2">
      <c r="A23" s="72" t="s">
        <v>46</v>
      </c>
      <c r="B23" s="73"/>
    </row>
    <row r="24" spans="1:2" x14ac:dyDescent="0.2">
      <c r="A24" s="65" t="s">
        <v>2</v>
      </c>
      <c r="B24" s="61">
        <f>+(Projects!F17/B19)</f>
        <v>0</v>
      </c>
    </row>
    <row r="25" spans="1:2" x14ac:dyDescent="0.2">
      <c r="A25" s="72" t="s">
        <v>3</v>
      </c>
      <c r="B25" s="73">
        <f>+(Projects!F23/B19)</f>
        <v>8.4210526315789472E-2</v>
      </c>
    </row>
    <row r="26" spans="1:2" x14ac:dyDescent="0.2">
      <c r="A26" s="72" t="s">
        <v>47</v>
      </c>
      <c r="B26" s="73">
        <f>+(Projects!F36/B19)</f>
        <v>0.26062570526315787</v>
      </c>
    </row>
    <row r="27" spans="1:2" ht="13.5" thickBot="1" x14ac:dyDescent="0.25">
      <c r="A27" s="68" t="s">
        <v>6</v>
      </c>
      <c r="B27" s="69">
        <f>+(Projects!F38/B19)</f>
        <v>0</v>
      </c>
    </row>
    <row r="28" spans="1:2" x14ac:dyDescent="0.2">
      <c r="A28" s="66" t="s">
        <v>88</v>
      </c>
      <c r="B28" s="62"/>
    </row>
    <row r="29" spans="1:2" x14ac:dyDescent="0.2">
      <c r="A29" s="72" t="s">
        <v>46</v>
      </c>
      <c r="B29" s="73"/>
    </row>
    <row r="30" spans="1:2" x14ac:dyDescent="0.2">
      <c r="A30" s="65" t="s">
        <v>2</v>
      </c>
      <c r="B30" s="61">
        <v>0</v>
      </c>
    </row>
    <row r="31" spans="1:2" x14ac:dyDescent="0.2">
      <c r="A31" s="72" t="s">
        <v>3</v>
      </c>
      <c r="B31" s="73">
        <v>0</v>
      </c>
    </row>
    <row r="32" spans="1:2" x14ac:dyDescent="0.2">
      <c r="A32" s="72" t="s">
        <v>47</v>
      </c>
      <c r="B32" s="73">
        <f>+(Projects!E36/Projects!C36)</f>
        <v>3.3038265365899377E-2</v>
      </c>
    </row>
    <row r="33" spans="1:2" ht="13.5" thickBot="1" x14ac:dyDescent="0.25">
      <c r="A33" s="68" t="s">
        <v>6</v>
      </c>
      <c r="B33" s="70">
        <v>0</v>
      </c>
    </row>
    <row r="34" spans="1:2" ht="13.5" thickBot="1" x14ac:dyDescent="0.25">
      <c r="A34" s="71" t="s">
        <v>49</v>
      </c>
      <c r="B34" s="63">
        <f>+(Projects!E36/B20)</f>
        <v>2.5173275723544431E-2</v>
      </c>
    </row>
    <row r="35" spans="1:2" ht="13.5" thickBot="1" x14ac:dyDescent="0.25">
      <c r="A35" s="67" t="s">
        <v>50</v>
      </c>
      <c r="B35" s="70">
        <f>+(1-B34)</f>
        <v>0.97482672427645556</v>
      </c>
    </row>
  </sheetData>
  <pageMargins left="0.7" right="0.7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Surcharge &amp; State Match</vt:lpstr>
      <vt:lpstr>Fund Balance</vt:lpstr>
      <vt:lpstr>Projects</vt:lpstr>
      <vt:lpstr>Funding Source</vt:lpstr>
    </vt:vector>
  </TitlesOfParts>
  <Company>Johnson &amp; Johnson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Franco, Maureen [OMP]</dc:creator>
  <cp:lastModifiedBy>Franco, Maureen [OMP]</cp:lastModifiedBy>
  <cp:lastPrinted>2014-04-10T21:47:15Z</cp:lastPrinted>
  <dcterms:created xsi:type="dcterms:W3CDTF">2013-07-09T20:08:26Z</dcterms:created>
  <dcterms:modified xsi:type="dcterms:W3CDTF">2014-04-10T21:48:46Z</dcterms:modified>
</cp:coreProperties>
</file>